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Mortgage/Tools/"/>
    </mc:Choice>
  </mc:AlternateContent>
  <xr:revisionPtr revIDLastSave="300" documentId="8_{727A5905-5F1A-4030-B826-7BE79E29510E}" xr6:coauthVersionLast="47" xr6:coauthVersionMax="47" xr10:uidLastSave="{3769C076-0F92-4F50-A01B-4918D8A7C2CE}"/>
  <bookViews>
    <workbookView xWindow="-108" yWindow="-108" windowWidth="23256" windowHeight="12456" xr2:uid="{D8349579-B184-4433-BDB3-C2F845E49E99}"/>
  </bookViews>
  <sheets>
    <sheet name="R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45" i="1" s="1"/>
  <c r="J16" i="1"/>
  <c r="J43" i="1" s="1"/>
  <c r="D29" i="1"/>
  <c r="J37" i="1"/>
  <c r="J24" i="1"/>
  <c r="J23" i="1"/>
  <c r="E8" i="1"/>
  <c r="D8" i="1" s="1"/>
  <c r="D41" i="1"/>
  <c r="D20" i="1"/>
  <c r="J22" i="1" s="1"/>
  <c r="D19" i="1"/>
  <c r="J21" i="1" s="1"/>
  <c r="D17" i="1"/>
  <c r="J19" i="1" s="1"/>
  <c r="Q30" i="1"/>
  <c r="R30" i="1"/>
  <c r="Q31" i="1"/>
  <c r="R31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9" i="1"/>
  <c r="R9" i="1"/>
  <c r="D6" i="1"/>
  <c r="R8" i="1"/>
  <c r="Q8" i="1"/>
  <c r="S8" i="1" s="1"/>
  <c r="D11" i="1"/>
  <c r="D7" i="1"/>
  <c r="E5" i="1"/>
  <c r="D16" i="1" l="1"/>
  <c r="J18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D18" i="1"/>
  <c r="D10" i="1"/>
  <c r="D39" i="1" s="1"/>
  <c r="J44" i="1" l="1"/>
  <c r="D26" i="1"/>
  <c r="D28" i="1" s="1"/>
  <c r="D30" i="1" s="1"/>
  <c r="D31" i="1" s="1"/>
  <c r="D21" i="1"/>
  <c r="J20" i="1"/>
  <c r="J25" i="1" s="1"/>
  <c r="J26" i="1" s="1"/>
  <c r="D32" i="1" l="1"/>
  <c r="D33" i="1" s="1"/>
  <c r="D40" i="1" s="1"/>
  <c r="D42" i="1" s="1"/>
  <c r="D43" i="1" s="1"/>
  <c r="J30" i="1"/>
  <c r="J29" i="1"/>
  <c r="D35" i="1" l="1"/>
  <c r="D36" i="1" s="1"/>
  <c r="J31" i="1"/>
  <c r="J46" i="1" s="1"/>
  <c r="J47" i="1" s="1"/>
  <c r="J48" i="1" s="1"/>
  <c r="J38" i="1" l="1"/>
  <c r="J39" i="1" s="1"/>
  <c r="J40" i="1" s="1"/>
</calcChain>
</file>

<file path=xl/sharedStrings.xml><?xml version="1.0" encoding="utf-8"?>
<sst xmlns="http://schemas.openxmlformats.org/spreadsheetml/2006/main" count="72" uniqueCount="52">
  <si>
    <t>Use as Primary</t>
  </si>
  <si>
    <t>Rent the property</t>
  </si>
  <si>
    <t>Purchase price</t>
  </si>
  <si>
    <t>Loan amount</t>
  </si>
  <si>
    <t>P&amp;I</t>
  </si>
  <si>
    <t>Home Insurance</t>
  </si>
  <si>
    <t>Property Tax</t>
  </si>
  <si>
    <t>HOA</t>
  </si>
  <si>
    <t>Total Payment</t>
  </si>
  <si>
    <t>Home Warranty</t>
  </si>
  <si>
    <t>Amortization Table</t>
  </si>
  <si>
    <t>Period</t>
  </si>
  <si>
    <t>Principal</t>
  </si>
  <si>
    <t>Inerest</t>
  </si>
  <si>
    <t>Balance</t>
  </si>
  <si>
    <t>Monthly Costs</t>
  </si>
  <si>
    <t>1st Year Costs</t>
  </si>
  <si>
    <t>Interest</t>
  </si>
  <si>
    <t>Total Cost</t>
  </si>
  <si>
    <t>Tax Saving</t>
  </si>
  <si>
    <t>Tax</t>
  </si>
  <si>
    <t>Ineterst</t>
  </si>
  <si>
    <t>Donation</t>
  </si>
  <si>
    <t>Total Deduction</t>
  </si>
  <si>
    <t>Standard Deduction</t>
  </si>
  <si>
    <t>Difference</t>
  </si>
  <si>
    <t>Federal Saving</t>
  </si>
  <si>
    <t>Satte Saving</t>
  </si>
  <si>
    <t>Net Cost</t>
  </si>
  <si>
    <t>Monthly Cost</t>
  </si>
  <si>
    <t>Deductions</t>
  </si>
  <si>
    <t>Out of Pocket Cash</t>
  </si>
  <si>
    <t>+ Total Payment</t>
  </si>
  <si>
    <t>- Tax Saving</t>
  </si>
  <si>
    <t>Net Out of Pocket</t>
  </si>
  <si>
    <t>Rental Income</t>
  </si>
  <si>
    <t>+ Utilities</t>
  </si>
  <si>
    <t>Costs</t>
  </si>
  <si>
    <t>Depreciation</t>
  </si>
  <si>
    <t>Utilities</t>
  </si>
  <si>
    <t>Total Costs</t>
  </si>
  <si>
    <t>Net Profit (Loss)</t>
  </si>
  <si>
    <t>Total Tax Saving</t>
  </si>
  <si>
    <t>Primary Rent</t>
  </si>
  <si>
    <t>Net Rent</t>
  </si>
  <si>
    <t>Net Costs</t>
  </si>
  <si>
    <t>- Rental Income</t>
  </si>
  <si>
    <t>+Primary Rent</t>
  </si>
  <si>
    <t>Rent vs. Primary Comparison</t>
  </si>
  <si>
    <t>Marital Status</t>
  </si>
  <si>
    <t>Monthly Net Out of Pocket</t>
  </si>
  <si>
    <t>Prepared by A2Z Tax &amp;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</si>
</sst>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Segoe UI"/>
      <family val="2"/>
    </font>
    <font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7" fillId="3" borderId="0" xfId="0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1" xfId="0" applyFont="1" applyFill="1" applyBorder="1" applyProtection="1"/>
    <xf numFmtId="164" fontId="1" fillId="2" borderId="1" xfId="2" applyNumberFormat="1" applyFont="1" applyFill="1" applyBorder="1" applyProtection="1"/>
    <xf numFmtId="44" fontId="1" fillId="2" borderId="0" xfId="1" applyFont="1" applyFill="1" applyProtection="1"/>
    <xf numFmtId="8" fontId="1" fillId="2" borderId="0" xfId="0" applyNumberFormat="1" applyFont="1" applyFill="1" applyProtection="1"/>
    <xf numFmtId="0" fontId="1" fillId="2" borderId="0" xfId="0" applyFont="1" applyFill="1" applyAlignment="1" applyProtection="1">
      <alignment horizontal="center"/>
    </xf>
    <xf numFmtId="44" fontId="1" fillId="2" borderId="0" xfId="0" applyNumberFormat="1" applyFont="1" applyFill="1" applyProtection="1"/>
    <xf numFmtId="0" fontId="3" fillId="2" borderId="0" xfId="0" applyFont="1" applyFill="1" applyProtection="1"/>
    <xf numFmtId="44" fontId="3" fillId="2" borderId="0" xfId="1" applyFont="1" applyFill="1" applyProtection="1"/>
    <xf numFmtId="0" fontId="3" fillId="2" borderId="1" xfId="0" applyFont="1" applyFill="1" applyBorder="1" applyProtection="1"/>
    <xf numFmtId="0" fontId="1" fillId="2" borderId="0" xfId="0" applyFont="1" applyFill="1" applyAlignment="1" applyProtection="1">
      <alignment horizontal="left" indent="1"/>
    </xf>
    <xf numFmtId="44" fontId="4" fillId="2" borderId="0" xfId="0" applyNumberFormat="1" applyFont="1" applyFill="1" applyProtection="1"/>
    <xf numFmtId="44" fontId="1" fillId="2" borderId="1" xfId="0" applyNumberFormat="1" applyFont="1" applyFill="1" applyBorder="1" applyProtection="1"/>
    <xf numFmtId="44" fontId="5" fillId="2" borderId="0" xfId="0" applyNumberFormat="1" applyFont="1" applyFill="1" applyProtection="1"/>
    <xf numFmtId="9" fontId="1" fillId="2" borderId="0" xfId="0" applyNumberFormat="1" applyFont="1" applyFill="1" applyProtection="1"/>
    <xf numFmtId="10" fontId="1" fillId="2" borderId="0" xfId="0" applyNumberFormat="1" applyFont="1" applyFill="1" applyProtection="1"/>
    <xf numFmtId="44" fontId="3" fillId="2" borderId="0" xfId="0" applyNumberFormat="1" applyFont="1" applyFill="1" applyProtection="1"/>
    <xf numFmtId="0" fontId="1" fillId="2" borderId="0" xfId="0" quotePrefix="1" applyFont="1" applyFill="1" applyAlignment="1" applyProtection="1">
      <alignment horizontal="left" indent="1"/>
    </xf>
    <xf numFmtId="44" fontId="6" fillId="2" borderId="0" xfId="0" applyNumberFormat="1" applyFont="1" applyFill="1" applyProtection="1"/>
    <xf numFmtId="0" fontId="1" fillId="2" borderId="0" xfId="0" applyFont="1" applyFill="1" applyAlignment="1" applyProtection="1">
      <alignment horizontal="center" wrapText="1"/>
    </xf>
    <xf numFmtId="44" fontId="1" fillId="4" borderId="0" xfId="1" applyFont="1" applyFill="1" applyProtection="1">
      <protection locked="0"/>
    </xf>
    <xf numFmtId="44" fontId="1" fillId="4" borderId="1" xfId="1" applyFont="1" applyFill="1" applyBorder="1" applyProtection="1">
      <protection locked="0"/>
    </xf>
    <xf numFmtId="165" fontId="1" fillId="4" borderId="0" xfId="0" applyNumberFormat="1" applyFont="1" applyFill="1" applyProtection="1">
      <protection locked="0"/>
    </xf>
    <xf numFmtId="44" fontId="4" fillId="4" borderId="0" xfId="1" applyFont="1" applyFill="1" applyProtection="1">
      <protection locked="0"/>
    </xf>
    <xf numFmtId="0" fontId="9" fillId="2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H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</xdr:colOff>
          <xdr:row>5</xdr:row>
          <xdr:rowOff>0</xdr:rowOff>
        </xdr:from>
        <xdr:to>
          <xdr:col>10</xdr:col>
          <xdr:colOff>236220</xdr:colOff>
          <xdr:row>8</xdr:row>
          <xdr:rowOff>76200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5265F15A-D0E4-4980-8BDC-BEFF5020A550}"/>
                </a:ext>
              </a:extLst>
            </xdr:cNvPr>
            <xdr:cNvGrpSpPr/>
          </xdr:nvGrpSpPr>
          <xdr:grpSpPr>
            <a:xfrm>
              <a:off x="6050280" y="914400"/>
              <a:ext cx="1028700" cy="624840"/>
              <a:chOff x="6050280" y="914400"/>
              <a:chExt cx="1028700" cy="62484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6050280" y="914400"/>
                <a:ext cx="102108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Single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A25EE8A4-0A91-4E06-83FB-BCE51116DACD}"/>
                  </a:ext>
                </a:extLst>
              </xdr:cNvPr>
              <xdr:cNvSpPr/>
            </xdr:nvSpPr>
            <xdr:spPr bwMode="auto">
              <a:xfrm>
                <a:off x="6050280" y="1097280"/>
                <a:ext cx="102108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Married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F21A9726-5A3F-4F0A-8EA4-D407BFAE5FF6}"/>
                  </a:ext>
                </a:extLst>
              </xdr:cNvPr>
              <xdr:cNvSpPr/>
            </xdr:nvSpPr>
            <xdr:spPr bwMode="auto">
              <a:xfrm>
                <a:off x="6057900" y="1272540"/>
                <a:ext cx="102108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Head of Household</a:t>
                </a:r>
              </a:p>
            </xdr:txBody>
          </xdr:sp>
        </xdr:grpSp>
        <xdr:clientData fLocksWithSheet="0"/>
      </xdr:twoCellAnchor>
    </mc:Choice>
    <mc:Fallback/>
  </mc:AlternateContent>
  <xdr:twoCellAnchor editAs="oneCell">
    <xdr:from>
      <xdr:col>9</xdr:col>
      <xdr:colOff>783295</xdr:colOff>
      <xdr:row>0</xdr:row>
      <xdr:rowOff>0</xdr:rowOff>
    </xdr:from>
    <xdr:to>
      <xdr:col>11</xdr:col>
      <xdr:colOff>0</xdr:colOff>
      <xdr:row>3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EDA1EE-6FD1-4BE6-B3B7-769F1BB7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955" y="0"/>
          <a:ext cx="7102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413D-9BA0-4E57-82DB-B2EB11A08909}">
  <dimension ref="B1:S49"/>
  <sheetViews>
    <sheetView tabSelected="1" workbookViewId="0">
      <selection activeCell="K9" sqref="K9"/>
    </sheetView>
  </sheetViews>
  <sheetFormatPr defaultRowHeight="14.4" x14ac:dyDescent="0.3"/>
  <cols>
    <col min="1" max="1" width="8.88671875" style="2"/>
    <col min="2" max="2" width="9.33203125" style="2" bestFit="1" customWidth="1"/>
    <col min="3" max="3" width="8.88671875" style="2"/>
    <col min="4" max="4" width="13.6640625" style="2" bestFit="1" customWidth="1"/>
    <col min="5" max="5" width="11.109375" style="2" bestFit="1" customWidth="1"/>
    <col min="6" max="6" width="8.88671875" style="2"/>
    <col min="7" max="7" width="9.5546875" style="2" bestFit="1" customWidth="1"/>
    <col min="8" max="9" width="8.88671875" style="2"/>
    <col min="10" max="10" width="11.6640625" style="2" bestFit="1" customWidth="1"/>
    <col min="11" max="11" width="10.109375" style="2" bestFit="1" customWidth="1"/>
    <col min="12" max="16" width="8.88671875" style="2"/>
    <col min="17" max="18" width="9.5546875" style="2" bestFit="1" customWidth="1"/>
    <col min="19" max="19" width="12.109375" style="2" bestFit="1" customWidth="1"/>
    <col min="20" max="16384" width="8.88671875" style="2"/>
  </cols>
  <sheetData>
    <row r="1" spans="2:19" x14ac:dyDescent="0.3">
      <c r="B1" s="1" t="s">
        <v>48</v>
      </c>
      <c r="C1" s="1"/>
      <c r="D1" s="1"/>
      <c r="E1" s="1"/>
      <c r="F1" s="1"/>
      <c r="G1" s="1"/>
      <c r="H1" s="1"/>
      <c r="I1" s="1"/>
      <c r="J1" s="1"/>
    </row>
    <row r="2" spans="2:19" x14ac:dyDescent="0.3">
      <c r="B2" s="1"/>
      <c r="C2" s="1"/>
      <c r="D2" s="1"/>
      <c r="E2" s="1"/>
      <c r="F2" s="1"/>
      <c r="G2" s="1"/>
      <c r="H2" s="1"/>
      <c r="I2" s="1"/>
      <c r="J2" s="1"/>
    </row>
    <row r="3" spans="2:19" x14ac:dyDescent="0.3">
      <c r="B3" s="1"/>
      <c r="C3" s="1"/>
      <c r="D3" s="1"/>
      <c r="E3" s="1"/>
      <c r="F3" s="1"/>
      <c r="G3" s="1"/>
      <c r="H3" s="1"/>
      <c r="I3" s="1"/>
      <c r="J3" s="1"/>
    </row>
    <row r="4" spans="2:19" x14ac:dyDescent="0.3">
      <c r="B4" s="2" t="s">
        <v>2</v>
      </c>
      <c r="D4" s="22"/>
      <c r="I4" s="27" t="s">
        <v>51</v>
      </c>
      <c r="J4" s="27"/>
      <c r="K4" s="27"/>
    </row>
    <row r="5" spans="2:19" x14ac:dyDescent="0.3">
      <c r="B5" s="3" t="s">
        <v>3</v>
      </c>
      <c r="C5" s="3"/>
      <c r="D5" s="23"/>
      <c r="E5" s="4" t="e">
        <f>D5/D4</f>
        <v>#DIV/0!</v>
      </c>
    </row>
    <row r="6" spans="2:19" x14ac:dyDescent="0.3">
      <c r="B6" s="2" t="s">
        <v>4</v>
      </c>
      <c r="D6" s="5">
        <f>PMT(E6/12,360,-D5)</f>
        <v>0</v>
      </c>
      <c r="E6" s="24">
        <v>2.8750000000000001E-2</v>
      </c>
      <c r="G6" s="6"/>
      <c r="H6" s="2" t="s">
        <v>49</v>
      </c>
      <c r="P6" s="2" t="s">
        <v>10</v>
      </c>
    </row>
    <row r="7" spans="2:19" x14ac:dyDescent="0.3">
      <c r="B7" s="2" t="s">
        <v>5</v>
      </c>
      <c r="D7" s="5">
        <f>E7/12</f>
        <v>0</v>
      </c>
      <c r="E7" s="22">
        <v>0</v>
      </c>
      <c r="H7" s="26">
        <v>3</v>
      </c>
      <c r="P7" s="2" t="s">
        <v>11</v>
      </c>
      <c r="Q7" s="2" t="s">
        <v>12</v>
      </c>
      <c r="R7" s="2" t="s">
        <v>13</v>
      </c>
      <c r="S7" s="2" t="s">
        <v>14</v>
      </c>
    </row>
    <row r="8" spans="2:19" x14ac:dyDescent="0.3">
      <c r="B8" s="2" t="s">
        <v>6</v>
      </c>
      <c r="D8" s="5">
        <f>E8/12</f>
        <v>0</v>
      </c>
      <c r="E8" s="5">
        <f>D4*1.05%</f>
        <v>0</v>
      </c>
      <c r="P8" s="7">
        <v>1</v>
      </c>
      <c r="Q8" s="6">
        <f>PPMT($E$6/12,$P8,360,-$D$5)</f>
        <v>0</v>
      </c>
      <c r="R8" s="6">
        <f>IPMT($E$6/12,$P8,360,-$D$5)</f>
        <v>0</v>
      </c>
      <c r="S8" s="8">
        <f>D5-Q8</f>
        <v>0</v>
      </c>
    </row>
    <row r="9" spans="2:19" ht="16.2" x14ac:dyDescent="0.45">
      <c r="B9" s="2" t="s">
        <v>7</v>
      </c>
      <c r="D9" s="25">
        <v>0</v>
      </c>
      <c r="P9" s="7">
        <v>2</v>
      </c>
      <c r="Q9" s="6">
        <f>PPMT($E$6/12,$P9,360,-$D$5)</f>
        <v>0</v>
      </c>
      <c r="R9" s="6">
        <f>IPMT($E$6/12,$P9,360,-$D$5)</f>
        <v>0</v>
      </c>
      <c r="S9" s="8">
        <f>S8-Q9</f>
        <v>0</v>
      </c>
    </row>
    <row r="10" spans="2:19" x14ac:dyDescent="0.3">
      <c r="B10" s="9" t="s">
        <v>8</v>
      </c>
      <c r="C10" s="9"/>
      <c r="D10" s="10">
        <f>SUM(D6:D9)</f>
        <v>0</v>
      </c>
      <c r="P10" s="7">
        <v>3</v>
      </c>
      <c r="Q10" s="6">
        <f t="shared" ref="Q10:Q31" si="0">PPMT($E$6/12,$P10,360,-$D$5)</f>
        <v>0</v>
      </c>
      <c r="R10" s="6">
        <f t="shared" ref="R10:R31" si="1">IPMT($E$6/12,$P10,360,-$D$5)</f>
        <v>0</v>
      </c>
      <c r="S10" s="8">
        <f t="shared" ref="S10:S18" si="2">S9-Q10</f>
        <v>0</v>
      </c>
    </row>
    <row r="11" spans="2:19" x14ac:dyDescent="0.3">
      <c r="B11" s="2" t="s">
        <v>9</v>
      </c>
      <c r="D11" s="5">
        <f>E11/12</f>
        <v>0</v>
      </c>
      <c r="E11" s="22">
        <v>0</v>
      </c>
      <c r="P11" s="7">
        <v>4</v>
      </c>
      <c r="Q11" s="6">
        <f t="shared" si="0"/>
        <v>0</v>
      </c>
      <c r="R11" s="6">
        <f t="shared" si="1"/>
        <v>0</v>
      </c>
      <c r="S11" s="8">
        <f t="shared" si="2"/>
        <v>0</v>
      </c>
    </row>
    <row r="12" spans="2:19" x14ac:dyDescent="0.3">
      <c r="D12" s="5"/>
      <c r="E12" s="5"/>
      <c r="P12" s="7">
        <v>5</v>
      </c>
      <c r="Q12" s="6">
        <f t="shared" si="0"/>
        <v>0</v>
      </c>
      <c r="R12" s="6">
        <f t="shared" si="1"/>
        <v>0</v>
      </c>
      <c r="S12" s="8">
        <f t="shared" si="2"/>
        <v>0</v>
      </c>
    </row>
    <row r="13" spans="2:19" x14ac:dyDescent="0.3">
      <c r="P13" s="7">
        <v>6</v>
      </c>
      <c r="Q13" s="6">
        <f t="shared" si="0"/>
        <v>0</v>
      </c>
      <c r="R13" s="6">
        <f t="shared" si="1"/>
        <v>0</v>
      </c>
      <c r="S13" s="8">
        <f t="shared" si="2"/>
        <v>0</v>
      </c>
    </row>
    <row r="14" spans="2:19" x14ac:dyDescent="0.3">
      <c r="B14" s="11" t="s">
        <v>0</v>
      </c>
      <c r="C14" s="3"/>
      <c r="H14" s="11" t="s">
        <v>1</v>
      </c>
      <c r="I14" s="11"/>
      <c r="P14" s="7">
        <v>7</v>
      </c>
      <c r="Q14" s="6">
        <f t="shared" si="0"/>
        <v>0</v>
      </c>
      <c r="R14" s="6">
        <f t="shared" si="1"/>
        <v>0</v>
      </c>
      <c r="S14" s="8">
        <f t="shared" si="2"/>
        <v>0</v>
      </c>
    </row>
    <row r="15" spans="2:19" x14ac:dyDescent="0.3">
      <c r="B15" s="2" t="s">
        <v>16</v>
      </c>
      <c r="P15" s="7">
        <v>8</v>
      </c>
      <c r="Q15" s="6">
        <f t="shared" si="0"/>
        <v>0</v>
      </c>
      <c r="R15" s="6">
        <f t="shared" si="1"/>
        <v>0</v>
      </c>
      <c r="S15" s="8">
        <f t="shared" si="2"/>
        <v>0</v>
      </c>
    </row>
    <row r="16" spans="2:19" x14ac:dyDescent="0.3">
      <c r="B16" s="12" t="s">
        <v>17</v>
      </c>
      <c r="D16" s="8">
        <f>SUM(R8:R19)</f>
        <v>0</v>
      </c>
      <c r="H16" s="2" t="s">
        <v>35</v>
      </c>
      <c r="J16" s="8">
        <f>K16*12</f>
        <v>0</v>
      </c>
      <c r="K16" s="22">
        <v>0</v>
      </c>
      <c r="P16" s="7">
        <v>9</v>
      </c>
      <c r="Q16" s="6">
        <f t="shared" si="0"/>
        <v>0</v>
      </c>
      <c r="R16" s="6">
        <f t="shared" si="1"/>
        <v>0</v>
      </c>
      <c r="S16" s="8">
        <f t="shared" si="2"/>
        <v>0</v>
      </c>
    </row>
    <row r="17" spans="2:19" x14ac:dyDescent="0.3">
      <c r="B17" s="12" t="s">
        <v>5</v>
      </c>
      <c r="D17" s="8">
        <f>E7</f>
        <v>0</v>
      </c>
      <c r="H17" s="2" t="s">
        <v>37</v>
      </c>
      <c r="J17" s="8"/>
      <c r="P17" s="7">
        <v>10</v>
      </c>
      <c r="Q17" s="6">
        <f t="shared" si="0"/>
        <v>0</v>
      </c>
      <c r="R17" s="6">
        <f t="shared" si="1"/>
        <v>0</v>
      </c>
      <c r="S17" s="8">
        <f t="shared" si="2"/>
        <v>0</v>
      </c>
    </row>
    <row r="18" spans="2:19" x14ac:dyDescent="0.3">
      <c r="B18" s="12" t="s">
        <v>6</v>
      </c>
      <c r="D18" s="8">
        <f>E8</f>
        <v>0</v>
      </c>
      <c r="H18" s="12" t="s">
        <v>17</v>
      </c>
      <c r="J18" s="8">
        <f>D16</f>
        <v>0</v>
      </c>
      <c r="P18" s="7">
        <v>11</v>
      </c>
      <c r="Q18" s="6">
        <f t="shared" si="0"/>
        <v>0</v>
      </c>
      <c r="R18" s="6">
        <f t="shared" si="1"/>
        <v>0</v>
      </c>
      <c r="S18" s="8">
        <f t="shared" si="2"/>
        <v>0</v>
      </c>
    </row>
    <row r="19" spans="2:19" x14ac:dyDescent="0.3">
      <c r="B19" s="12" t="s">
        <v>7</v>
      </c>
      <c r="D19" s="8">
        <f>D9*12</f>
        <v>0</v>
      </c>
      <c r="H19" s="12" t="s">
        <v>5</v>
      </c>
      <c r="J19" s="8">
        <f t="shared" ref="J19:J22" si="3">D17</f>
        <v>0</v>
      </c>
      <c r="P19" s="7">
        <v>12</v>
      </c>
      <c r="Q19" s="6">
        <f t="shared" si="0"/>
        <v>0</v>
      </c>
      <c r="R19" s="6">
        <f t="shared" si="1"/>
        <v>0</v>
      </c>
      <c r="S19" s="8">
        <f t="shared" ref="S19:S29" si="4">S18-Q19</f>
        <v>0</v>
      </c>
    </row>
    <row r="20" spans="2:19" ht="16.2" x14ac:dyDescent="0.45">
      <c r="B20" s="12" t="s">
        <v>9</v>
      </c>
      <c r="D20" s="13">
        <f>E11</f>
        <v>0</v>
      </c>
      <c r="H20" s="12" t="s">
        <v>6</v>
      </c>
      <c r="J20" s="8">
        <f t="shared" si="3"/>
        <v>0</v>
      </c>
      <c r="P20" s="7">
        <v>13</v>
      </c>
      <c r="Q20" s="6">
        <f t="shared" si="0"/>
        <v>0</v>
      </c>
      <c r="R20" s="6">
        <f t="shared" si="1"/>
        <v>0</v>
      </c>
      <c r="S20" s="8">
        <f t="shared" si="4"/>
        <v>0</v>
      </c>
    </row>
    <row r="21" spans="2:19" x14ac:dyDescent="0.3">
      <c r="B21" s="2" t="s">
        <v>18</v>
      </c>
      <c r="D21" s="8">
        <f>SUM(D16:D20)</f>
        <v>0</v>
      </c>
      <c r="H21" s="12" t="s">
        <v>7</v>
      </c>
      <c r="J21" s="8">
        <f t="shared" si="3"/>
        <v>0</v>
      </c>
      <c r="P21" s="7">
        <v>14</v>
      </c>
      <c r="Q21" s="6">
        <f t="shared" si="0"/>
        <v>0</v>
      </c>
      <c r="R21" s="6">
        <f t="shared" si="1"/>
        <v>0</v>
      </c>
      <c r="S21" s="8">
        <f t="shared" si="4"/>
        <v>0</v>
      </c>
    </row>
    <row r="22" spans="2:19" x14ac:dyDescent="0.3">
      <c r="H22" s="12" t="s">
        <v>9</v>
      </c>
      <c r="J22" s="8">
        <f t="shared" si="3"/>
        <v>0</v>
      </c>
      <c r="P22" s="7">
        <v>15</v>
      </c>
      <c r="Q22" s="6">
        <f t="shared" si="0"/>
        <v>0</v>
      </c>
      <c r="R22" s="6">
        <f t="shared" si="1"/>
        <v>0</v>
      </c>
      <c r="S22" s="8">
        <f t="shared" si="4"/>
        <v>0</v>
      </c>
    </row>
    <row r="23" spans="2:19" x14ac:dyDescent="0.3">
      <c r="B23" s="2" t="s">
        <v>19</v>
      </c>
      <c r="H23" s="12" t="s">
        <v>38</v>
      </c>
      <c r="J23" s="8">
        <f>D4*0.4/27.5</f>
        <v>0</v>
      </c>
      <c r="P23" s="7">
        <v>16</v>
      </c>
      <c r="Q23" s="6">
        <f t="shared" si="0"/>
        <v>0</v>
      </c>
      <c r="R23" s="6">
        <f t="shared" si="1"/>
        <v>0</v>
      </c>
      <c r="S23" s="8">
        <f t="shared" si="4"/>
        <v>0</v>
      </c>
    </row>
    <row r="24" spans="2:19" ht="16.2" x14ac:dyDescent="0.45">
      <c r="B24" s="2" t="s">
        <v>30</v>
      </c>
      <c r="H24" s="12" t="s">
        <v>39</v>
      </c>
      <c r="J24" s="13">
        <f>150*12</f>
        <v>1800</v>
      </c>
      <c r="P24" s="7">
        <v>17</v>
      </c>
      <c r="Q24" s="6">
        <f t="shared" si="0"/>
        <v>0</v>
      </c>
      <c r="R24" s="6">
        <f t="shared" si="1"/>
        <v>0</v>
      </c>
      <c r="S24" s="8">
        <f t="shared" si="4"/>
        <v>0</v>
      </c>
    </row>
    <row r="25" spans="2:19" x14ac:dyDescent="0.3">
      <c r="B25" s="12" t="s">
        <v>20</v>
      </c>
      <c r="D25" s="8">
        <v>10000</v>
      </c>
      <c r="H25" s="2" t="s">
        <v>40</v>
      </c>
      <c r="J25" s="14">
        <f>SUM(J18:J24)</f>
        <v>1800</v>
      </c>
      <c r="P25" s="7">
        <v>18</v>
      </c>
      <c r="Q25" s="6">
        <f t="shared" si="0"/>
        <v>0</v>
      </c>
      <c r="R25" s="6">
        <f t="shared" si="1"/>
        <v>0</v>
      </c>
      <c r="S25" s="8">
        <f t="shared" si="4"/>
        <v>0</v>
      </c>
    </row>
    <row r="26" spans="2:19" ht="16.2" x14ac:dyDescent="0.45">
      <c r="B26" s="12" t="s">
        <v>21</v>
      </c>
      <c r="D26" s="8">
        <f>D16</f>
        <v>0</v>
      </c>
      <c r="H26" s="2" t="s">
        <v>41</v>
      </c>
      <c r="J26" s="15">
        <f>J16-J25</f>
        <v>-1800</v>
      </c>
      <c r="P26" s="7">
        <v>19</v>
      </c>
      <c r="Q26" s="6">
        <f t="shared" si="0"/>
        <v>0</v>
      </c>
      <c r="R26" s="6">
        <f t="shared" si="1"/>
        <v>0</v>
      </c>
      <c r="S26" s="8">
        <f t="shared" si="4"/>
        <v>0</v>
      </c>
    </row>
    <row r="27" spans="2:19" ht="16.2" x14ac:dyDescent="0.45">
      <c r="B27" s="12" t="s">
        <v>22</v>
      </c>
      <c r="D27" s="13">
        <v>4500</v>
      </c>
      <c r="P27" s="7">
        <v>20</v>
      </c>
      <c r="Q27" s="6">
        <f t="shared" si="0"/>
        <v>0</v>
      </c>
      <c r="R27" s="6">
        <f t="shared" si="1"/>
        <v>0</v>
      </c>
      <c r="S27" s="8">
        <f t="shared" si="4"/>
        <v>0</v>
      </c>
    </row>
    <row r="28" spans="2:19" x14ac:dyDescent="0.3">
      <c r="B28" s="2" t="s">
        <v>23</v>
      </c>
      <c r="D28" s="8">
        <f>SUM(D25:D27)</f>
        <v>14500</v>
      </c>
      <c r="H28" s="2" t="s">
        <v>19</v>
      </c>
      <c r="P28" s="7">
        <v>21</v>
      </c>
      <c r="Q28" s="6">
        <f t="shared" si="0"/>
        <v>0</v>
      </c>
      <c r="R28" s="6">
        <f t="shared" si="1"/>
        <v>0</v>
      </c>
      <c r="S28" s="8">
        <f t="shared" si="4"/>
        <v>0</v>
      </c>
    </row>
    <row r="29" spans="2:19" ht="16.2" x14ac:dyDescent="0.45">
      <c r="B29" s="2" t="s">
        <v>24</v>
      </c>
      <c r="D29" s="13">
        <f>IF(H7=1,12550,IF(H7=2,25100,18800))</f>
        <v>18800</v>
      </c>
      <c r="H29" s="12" t="s">
        <v>26</v>
      </c>
      <c r="J29" s="8">
        <f>-J26*K29</f>
        <v>432</v>
      </c>
      <c r="K29" s="16">
        <v>0.24</v>
      </c>
      <c r="P29" s="7">
        <v>22</v>
      </c>
      <c r="Q29" s="6">
        <f t="shared" si="0"/>
        <v>0</v>
      </c>
      <c r="R29" s="6">
        <f t="shared" si="1"/>
        <v>0</v>
      </c>
      <c r="S29" s="8">
        <f t="shared" si="4"/>
        <v>0</v>
      </c>
    </row>
    <row r="30" spans="2:19" ht="16.2" x14ac:dyDescent="0.45">
      <c r="B30" s="2" t="s">
        <v>25</v>
      </c>
      <c r="D30" s="15">
        <f>D28-D29</f>
        <v>-4300</v>
      </c>
      <c r="H30" s="12" t="s">
        <v>27</v>
      </c>
      <c r="J30" s="13">
        <f>-J26*K30</f>
        <v>167.4</v>
      </c>
      <c r="K30" s="17">
        <v>9.2999999999999999E-2</v>
      </c>
      <c r="P30" s="7">
        <v>23</v>
      </c>
      <c r="Q30" s="6">
        <f>PPMT($E$6/12,$P30,360,-$D$5)</f>
        <v>0</v>
      </c>
      <c r="R30" s="6">
        <f>IPMT($E$6/12,$P30,360,-$D$5)</f>
        <v>0</v>
      </c>
      <c r="S30" s="8">
        <f>S29-Q30</f>
        <v>0</v>
      </c>
    </row>
    <row r="31" spans="2:19" x14ac:dyDescent="0.3">
      <c r="B31" s="2" t="s">
        <v>26</v>
      </c>
      <c r="D31" s="8">
        <f>D30*E31</f>
        <v>-1032</v>
      </c>
      <c r="E31" s="16">
        <v>0.24</v>
      </c>
      <c r="H31" s="9" t="s">
        <v>42</v>
      </c>
      <c r="I31" s="9"/>
      <c r="J31" s="18">
        <f>SUM(J29:J30)</f>
        <v>599.4</v>
      </c>
      <c r="P31" s="7">
        <v>24</v>
      </c>
      <c r="Q31" s="6">
        <f t="shared" si="0"/>
        <v>0</v>
      </c>
      <c r="R31" s="6">
        <f t="shared" si="1"/>
        <v>0</v>
      </c>
      <c r="S31" s="8">
        <f t="shared" ref="S31" si="5">S30-Q31</f>
        <v>0</v>
      </c>
    </row>
    <row r="32" spans="2:19" ht="16.2" x14ac:dyDescent="0.45">
      <c r="B32" s="2" t="s">
        <v>27</v>
      </c>
      <c r="D32" s="13">
        <f>D30*E32</f>
        <v>-399.9</v>
      </c>
      <c r="E32" s="17">
        <v>9.2999999999999999E-2</v>
      </c>
    </row>
    <row r="33" spans="2:11" x14ac:dyDescent="0.3">
      <c r="B33" s="9" t="s">
        <v>42</v>
      </c>
      <c r="C33" s="9"/>
      <c r="D33" s="18">
        <f>D31+D32</f>
        <v>-1431.9</v>
      </c>
    </row>
    <row r="35" spans="2:11" x14ac:dyDescent="0.3">
      <c r="B35" s="9" t="s">
        <v>28</v>
      </c>
      <c r="D35" s="18">
        <f>D21-D33+D41</f>
        <v>5631.9</v>
      </c>
      <c r="H35" s="9" t="s">
        <v>37</v>
      </c>
    </row>
    <row r="36" spans="2:11" x14ac:dyDescent="0.3">
      <c r="B36" s="2" t="s">
        <v>29</v>
      </c>
      <c r="D36" s="8">
        <f>D35/12</f>
        <v>469.32499999999999</v>
      </c>
      <c r="H36" s="2" t="s">
        <v>43</v>
      </c>
      <c r="J36" s="8">
        <f>K36*12</f>
        <v>0</v>
      </c>
      <c r="K36" s="22">
        <v>0</v>
      </c>
    </row>
    <row r="37" spans="2:11" x14ac:dyDescent="0.3">
      <c r="H37" s="2" t="s">
        <v>39</v>
      </c>
      <c r="J37" s="8">
        <f>150*12</f>
        <v>1800</v>
      </c>
    </row>
    <row r="38" spans="2:11" ht="16.2" x14ac:dyDescent="0.45">
      <c r="B38" s="2" t="s">
        <v>31</v>
      </c>
      <c r="H38" s="2" t="s">
        <v>44</v>
      </c>
      <c r="J38" s="13">
        <f>J16-SUM(J18:J22)-J24+J31</f>
        <v>-1200.5999999999999</v>
      </c>
    </row>
    <row r="39" spans="2:11" ht="16.2" x14ac:dyDescent="0.45">
      <c r="B39" s="19" t="s">
        <v>32</v>
      </c>
      <c r="D39" s="8">
        <f>D10*12+E11</f>
        <v>0</v>
      </c>
      <c r="H39" s="9" t="s">
        <v>45</v>
      </c>
      <c r="I39" s="9"/>
      <c r="J39" s="20">
        <f>SUM(J36:J38)</f>
        <v>599.40000000000009</v>
      </c>
    </row>
    <row r="40" spans="2:11" x14ac:dyDescent="0.3">
      <c r="B40" s="19" t="s">
        <v>33</v>
      </c>
      <c r="D40" s="8">
        <f>-D33</f>
        <v>1431.9</v>
      </c>
      <c r="H40" s="2" t="s">
        <v>15</v>
      </c>
      <c r="J40" s="8">
        <f>J39/12</f>
        <v>49.95000000000001</v>
      </c>
    </row>
    <row r="41" spans="2:11" ht="16.2" x14ac:dyDescent="0.45">
      <c r="B41" s="19" t="s">
        <v>36</v>
      </c>
      <c r="D41" s="13">
        <f>350*12</f>
        <v>4200</v>
      </c>
    </row>
    <row r="42" spans="2:11" ht="16.2" x14ac:dyDescent="0.45">
      <c r="B42" s="9" t="s">
        <v>34</v>
      </c>
      <c r="C42" s="9"/>
      <c r="D42" s="20">
        <f>D39+D40+D41</f>
        <v>5631.9</v>
      </c>
      <c r="H42" s="2" t="s">
        <v>31</v>
      </c>
    </row>
    <row r="43" spans="2:11" x14ac:dyDescent="0.3">
      <c r="B43" s="21" t="s">
        <v>50</v>
      </c>
      <c r="C43" s="21"/>
      <c r="D43" s="8">
        <f>D42/12</f>
        <v>469.32499999999999</v>
      </c>
      <c r="H43" s="19" t="s">
        <v>46</v>
      </c>
      <c r="J43" s="8">
        <f>-J16</f>
        <v>0</v>
      </c>
    </row>
    <row r="44" spans="2:11" x14ac:dyDescent="0.3">
      <c r="B44" s="21"/>
      <c r="C44" s="21"/>
      <c r="H44" s="19" t="s">
        <v>32</v>
      </c>
      <c r="J44" s="8">
        <f>D39</f>
        <v>0</v>
      </c>
    </row>
    <row r="45" spans="2:11" x14ac:dyDescent="0.3">
      <c r="H45" s="19" t="s">
        <v>47</v>
      </c>
      <c r="J45" s="8">
        <f>J36</f>
        <v>0</v>
      </c>
    </row>
    <row r="46" spans="2:11" ht="16.2" x14ac:dyDescent="0.45">
      <c r="H46" s="19" t="s">
        <v>33</v>
      </c>
      <c r="J46" s="13">
        <f>-J31</f>
        <v>-599.4</v>
      </c>
    </row>
    <row r="47" spans="2:11" ht="16.2" x14ac:dyDescent="0.45">
      <c r="H47" s="9" t="s">
        <v>34</v>
      </c>
      <c r="I47" s="9"/>
      <c r="J47" s="20">
        <f>SUM(J43:J46)</f>
        <v>-599.4</v>
      </c>
    </row>
    <row r="48" spans="2:11" x14ac:dyDescent="0.3">
      <c r="H48" s="21" t="s">
        <v>50</v>
      </c>
      <c r="I48" s="21"/>
      <c r="J48" s="8">
        <f>J47/12</f>
        <v>-49.949999999999996</v>
      </c>
    </row>
    <row r="49" spans="8:9" x14ac:dyDescent="0.3">
      <c r="H49" s="21"/>
      <c r="I49" s="21"/>
    </row>
  </sheetData>
  <sheetProtection selectLockedCells="1"/>
  <mergeCells count="4">
    <mergeCell ref="B1:J3"/>
    <mergeCell ref="H48:I49"/>
    <mergeCell ref="B43:C44"/>
    <mergeCell ref="I4:K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9</xdr:col>
                    <xdr:colOff>7620</xdr:colOff>
                    <xdr:row>5</xdr:row>
                    <xdr:rowOff>0</xdr:rowOff>
                  </from>
                  <to>
                    <xdr:col>10</xdr:col>
                    <xdr:colOff>228600</xdr:colOff>
                    <xdr:row>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9</xdr:col>
                    <xdr:colOff>7620</xdr:colOff>
                    <xdr:row>6</xdr:row>
                    <xdr:rowOff>0</xdr:rowOff>
                  </from>
                  <to>
                    <xdr:col>10</xdr:col>
                    <xdr:colOff>228600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9</xdr:col>
                    <xdr:colOff>15240</xdr:colOff>
                    <xdr:row>6</xdr:row>
                    <xdr:rowOff>175260</xdr:rowOff>
                  </from>
                  <to>
                    <xdr:col>10</xdr:col>
                    <xdr:colOff>236220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dcterms:created xsi:type="dcterms:W3CDTF">2021-10-31T18:25:51Z</dcterms:created>
  <dcterms:modified xsi:type="dcterms:W3CDTF">2021-11-05T18:41:25Z</dcterms:modified>
</cp:coreProperties>
</file>